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udconvert\server\files\tasks\949c2f74-9009-4e5f-8b41-301d694979e7\"/>
    </mc:Choice>
  </mc:AlternateContent>
  <xr:revisionPtr revIDLastSave="0" documentId="8_{7351D31E-E891-4A00-8366-15FDA367D4CF}" xr6:coauthVersionLast="47" xr6:coauthVersionMax="47" xr10:uidLastSave="{00000000-0000-0000-0000-000000000000}"/>
  <bookViews>
    <workbookView xWindow="1560" yWindow="1560" windowWidth="11520" windowHeight="7875"/>
  </bookViews>
  <sheets>
    <sheet name="P28 180 - VH-WIA" sheetId="1" r:id="rId1"/>
  </sheets>
  <definedNames>
    <definedName name="B_206_Bag">"[1]b206!$e$10"</definedName>
    <definedName name="B_206_BagUnit">"[1]b206!$d$34"</definedName>
    <definedName name="B_206_BasicEmpty">"[1]b206!$c$23"</definedName>
    <definedName name="B_206_Callsign">#REF!</definedName>
    <definedName name="B_206_CallsignSelect">#REF!</definedName>
    <definedName name="B_206_DoorCoPilot">#REF!</definedName>
    <definedName name="B_206_DoorPaxLeft">#REF!</definedName>
    <definedName name="B_206_DoorPaxRight">#REF!</definedName>
    <definedName name="B_206_DoorPilot">#REF!</definedName>
    <definedName name="B_206_Duals">#REF!</definedName>
    <definedName name="B_206_FuelBurn">"[1]b206!$c$36"</definedName>
    <definedName name="B_206_FuelMax">"[1]b206!$c$35"</definedName>
    <definedName name="B_206_FuelSG">"[1]b206!$c$37"</definedName>
    <definedName name="B_206_FuelTKOF">"[1]b206!$e$13"</definedName>
    <definedName name="B_206_FuelUnit">"[1]b206!$d$35"</definedName>
    <definedName name="B_206_GTOF">"[1]b206!$c$27"</definedName>
    <definedName name="B_206_Hook">"[1]b206!$e$11"</definedName>
    <definedName name="B_206_In_Bag">#REF!</definedName>
    <definedName name="B_206_In_FuelTKOF">#REF!</definedName>
    <definedName name="B_206_In_Hook">#REF!</definedName>
    <definedName name="B_206_In_PaxFront">#REF!</definedName>
    <definedName name="B_206_In_PaxRearC">#REF!</definedName>
    <definedName name="B_206_In_PaxRearL">#REF!</definedName>
    <definedName name="B_206_In_PaxRearR">#REF!</definedName>
    <definedName name="B_206_In_Pilot">#REF!</definedName>
    <definedName name="B_206_LDG_FuelLatOffChart">"[1]b206!$e$19"</definedName>
    <definedName name="B_206_LDG_FuelOffChart">"[1]b206!$e$17"</definedName>
    <definedName name="B_206_MaxBag">"[1]b206!$c$34"</definedName>
    <definedName name="B_206_MTOW">"[1]b206!$c$32"</definedName>
    <definedName name="B_206_MTOW_InternalMargin">"[1]b206!$e$28"</definedName>
    <definedName name="B_206_MTOW_Margin">"[1]b206!$c$28"</definedName>
    <definedName name="B_206_MTOW_Unit">"[1]b206!$d$32"</definedName>
    <definedName name="B_206_MTOWHook">"[1]b206!$c$33"</definedName>
    <definedName name="B_206_PaxFront">"[1]b206!$e$6"</definedName>
    <definedName name="B_206_PaxRearC">"[1]b206!$e$8"</definedName>
    <definedName name="B_206_PaxRearL">"[1]b206!$e$7"</definedName>
    <definedName name="B_206_PaxRearR">"[1]b206!$e$9"</definedName>
    <definedName name="B_206_Pilot">"[1]b206!$e$5"</definedName>
    <definedName name="B_206_RemovedWt">"[1]b206!$c$38"</definedName>
    <definedName name="B_206_TKOF_FuelLatOffChart">"[1]b206!$e$18"</definedName>
    <definedName name="B_206_TKOF_FuelOffChart">"[1]b206!$e$16"</definedName>
    <definedName name="B_206_TypeModel">#REF!</definedName>
    <definedName name="R_22_BasicEmpty">"[1]r22!$c$18"</definedName>
    <definedName name="R_22_Callsign">#REF!</definedName>
    <definedName name="R_22_CallsignSelect">#REF!</definedName>
    <definedName name="R_22_FuelAuxTKOF">"[1]r22!$c$26"</definedName>
    <definedName name="R_22_FuelBurn">"[1]r22!$c$32"</definedName>
    <definedName name="R_22_FuelMainTKOF">"[1]r22!$c$25"</definedName>
    <definedName name="R_22_FuelMax">"[1]r22!$c$28"</definedName>
    <definedName name="R_22_FuelSG">"[1]r22!$c$33"</definedName>
    <definedName name="R_22_FuelTKOF">"[1]r22!$e$8"</definedName>
    <definedName name="R_22_FuelUnit">"[1]r22!$d$28"</definedName>
    <definedName name="R_22_FuelUse">"[1]r22!$c$29"</definedName>
    <definedName name="R_22_GTOF">"[1]r22!$c$21"</definedName>
    <definedName name="R_22_In_FuelTKOF">#REF!</definedName>
    <definedName name="R_22_In_Pax">#REF!</definedName>
    <definedName name="R_22_In_PaxBag">#REF!</definedName>
    <definedName name="R_22_In_Pilot">#REF!</definedName>
    <definedName name="R_22_In_PilotBag">#REF!</definedName>
    <definedName name="R_22_LDG_FuelLatOffChart">"[1]r22!$e$14"</definedName>
    <definedName name="R_22_LDG_FuelOffChart">"[1]r22!$e$12"</definedName>
    <definedName name="R_22_MaxBag">"[1]r22!$c$31"</definedName>
    <definedName name="R_22_MaxSeat">"[1]r22!$c$30"</definedName>
    <definedName name="R_22_MTOW">"[1]r22!$c$27"</definedName>
    <definedName name="R_22_MTOW_Margin">"[1]r22!$c$22"</definedName>
    <definedName name="R_22_MTOW_Unit">"[1]r22!$d$27"</definedName>
    <definedName name="R_22_Pax">"[1]r22!$e$6"</definedName>
    <definedName name="R_22_PaxBag">"[1]r22!$f$6"</definedName>
    <definedName name="R_22_Pilot">"[1]r22!$e$5"</definedName>
    <definedName name="R_22_PilotBag">"[1]r22!$f$5"</definedName>
    <definedName name="R_22_SeatUnit">"[1]r22!$d$30"</definedName>
    <definedName name="R_22_TKOF_FuelLatOffChart">"[1]r22!$e$13"</definedName>
    <definedName name="R_22_TKOF_FuelOffChart">"[1]r22!$e$11"</definedName>
    <definedName name="R_22_TypeModel">#REF!</definedName>
    <definedName name="R_44_BasicEmpty">#REF!</definedName>
    <definedName name="R_44_Callsign">#REF!</definedName>
    <definedName name="R_44_CallsignSelect">#REF!</definedName>
    <definedName name="R_44_FuelAuxTKOF">#REF!</definedName>
    <definedName name="R_44_FuelBurn">#REF!</definedName>
    <definedName name="R_44_FuelMainTKOF">#REF!</definedName>
    <definedName name="R_44_FuelMax">#REF!</definedName>
    <definedName name="R_44_FuelSG">#REF!</definedName>
    <definedName name="R_44_FuelTKOF">#REF!</definedName>
    <definedName name="R_44_FuelUnit">#REF!</definedName>
    <definedName name="R_44_FuelUse">#REF!</definedName>
    <definedName name="R_44_GTOF">#REF!</definedName>
    <definedName name="R_44_In_FuelTKOF">#REF!</definedName>
    <definedName name="R_44_In_PaxFront">#REF!</definedName>
    <definedName name="R_44_In_PaxFrontBag">#REF!</definedName>
    <definedName name="R_44_In_PaxRearL">#REF!</definedName>
    <definedName name="R_44_In_PaxRearLBag">#REF!</definedName>
    <definedName name="R_44_In_PaxRearR">#REF!</definedName>
    <definedName name="R_44_In_PaxRearRBag">#REF!</definedName>
    <definedName name="R_44_In_Pilot">#REF!</definedName>
    <definedName name="R_44_In_PilotBag">#REF!</definedName>
    <definedName name="R_44_LDG_FuelLatOffChart">#REF!</definedName>
    <definedName name="R_44_LDG_FuelOffChart">#REF!</definedName>
    <definedName name="R_44_MaxBag">#REF!</definedName>
    <definedName name="R_44_MaxSeat">#REF!</definedName>
    <definedName name="R_44_MTOW">#REF!</definedName>
    <definedName name="R_44_MTOW_Margin">#REF!</definedName>
    <definedName name="R_44_MTOW_Unit">#REF!</definedName>
    <definedName name="R_44_PaxFront">#REF!</definedName>
    <definedName name="R_44_PaxFrontBag">#REF!</definedName>
    <definedName name="R_44_PaxRearL">#REF!</definedName>
    <definedName name="R_44_PaxRearLBag">#REF!</definedName>
    <definedName name="R_44_PaxRearR">#REF!</definedName>
    <definedName name="R_44_PaxRearRBag">#REF!</definedName>
    <definedName name="R_44_Pilot">#REF!</definedName>
    <definedName name="R_44_PilotBag">#REF!</definedName>
    <definedName name="R_44_SeatUnit">#REF!</definedName>
    <definedName name="R_44_TKOF_FuelLatOffChart">#REF!</definedName>
    <definedName name="R_44_TKOF_FuelOffChart">#REF!</definedName>
    <definedName name="R_44_TypeModel">#REF!</definedName>
    <definedName name="ReleaseNo">"'[1]how to use'!$c$1"</definedName>
    <definedName name="test">#REF!</definedName>
    <definedName name="test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C23" i="1"/>
  <c r="C24" i="1" s="1"/>
  <c r="C22" i="1"/>
  <c r="D22" i="1" s="1"/>
  <c r="C18" i="1"/>
  <c r="C19" i="1" s="1"/>
  <c r="C17" i="1"/>
  <c r="C14" i="1"/>
  <c r="D14" i="1" s="1"/>
  <c r="D13" i="1"/>
  <c r="M12" i="1"/>
  <c r="I12" i="1"/>
  <c r="D12" i="1"/>
  <c r="D11" i="1"/>
  <c r="D10" i="1"/>
  <c r="D9" i="1"/>
  <c r="M8" i="1"/>
  <c r="I8" i="1"/>
  <c r="D8" i="1"/>
  <c r="D7" i="1"/>
  <c r="D17" i="1" s="1"/>
  <c r="E17" i="1" s="1"/>
  <c r="E22" i="1" s="1"/>
  <c r="D18" i="1" l="1"/>
  <c r="E18" i="1" s="1"/>
  <c r="E23" i="1" s="1"/>
  <c r="D23" i="1" s="1"/>
</calcChain>
</file>

<file path=xl/sharedStrings.xml><?xml version="1.0" encoding="utf-8"?>
<sst xmlns="http://schemas.openxmlformats.org/spreadsheetml/2006/main" count="51" uniqueCount="36">
  <si>
    <t>FOR ADVISORY PURPOSES ONLY - PIC MUST CONFIRM ALL DETAILS BEFORE FLIGHT</t>
  </si>
  <si>
    <t>Piper PA-28-180  VH-WIA</t>
  </si>
  <si>
    <t>Input your data into yellow cells.</t>
  </si>
  <si>
    <r>
      <rPr>
        <sz val="12"/>
        <color rgb="FF000000"/>
        <rFont val="Calibri"/>
        <family val="2"/>
      </rPr>
      <t xml:space="preserve">A </t>
    </r>
    <r>
      <rPr>
        <sz val="12"/>
        <color rgb="FFFF0000"/>
        <rFont val="Calibri"/>
        <family val="2"/>
      </rPr>
      <t>RED</t>
    </r>
    <r>
      <rPr>
        <sz val="12"/>
        <color rgb="FF000000"/>
        <rFont val="Calibri"/>
        <family val="2"/>
      </rPr>
      <t xml:space="preserve"> cell indicates an exceeded limit.</t>
    </r>
  </si>
  <si>
    <t>weight (kg)</t>
  </si>
  <si>
    <t>moment (kg.mm)</t>
  </si>
  <si>
    <t>arm (mm)</t>
  </si>
  <si>
    <t>Fuel kg to litres (SG 0.72)</t>
  </si>
  <si>
    <t>Fuel US gallons to litres</t>
  </si>
  <si>
    <t>BEW</t>
  </si>
  <si>
    <t>kg</t>
  </si>
  <si>
    <t>→</t>
  </si>
  <si>
    <t>litres</t>
  </si>
  <si>
    <t>US gal</t>
  </si>
  <si>
    <t>pilot</t>
  </si>
  <si>
    <t>front pax</t>
  </si>
  <si>
    <t>rear seat 1</t>
  </si>
  <si>
    <t>Fuel litres to kg (SG 0.72)</t>
  </si>
  <si>
    <t>Fuel litres to US gallons</t>
  </si>
  <si>
    <t>rear seat 2</t>
  </si>
  <si>
    <t>baggage 1* (max 90 kg)</t>
  </si>
  <si>
    <t>baggage 2* (max 18 kg)</t>
  </si>
  <si>
    <t>usable fuel** (in LITRES)</t>
  </si>
  <si>
    <t>* max total baggage 90 kg</t>
  </si>
  <si>
    <t>** usable fuel capacity 49.5 US gal / 187 L / 134.6 kg</t>
  </si>
  <si>
    <t>ZFW</t>
  </si>
  <si>
    <t>TOW (max 1088 kg)</t>
  </si>
  <si>
    <t>weight margin (kg)</t>
  </si>
  <si>
    <t>UPDATES: Contact- danholt@canberra-aeroclub.com.au</t>
  </si>
  <si>
    <t>weight (lb)</t>
  </si>
  <si>
    <t>moment (lb.in)</t>
  </si>
  <si>
    <t>arm (in)</t>
  </si>
  <si>
    <t>TOW (max 2400 lbs)</t>
  </si>
  <si>
    <t>weight margin (lbs)</t>
  </si>
  <si>
    <t>Normal category CG envelope</t>
  </si>
  <si>
    <t>weight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</si>
</sst>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u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2">
    <xf numFmtId="0" fontId="0" fillId="0" borderId="0"/>
    <xf numFmtId="0" fontId="13" fillId="0" borderId="0"/>
    <xf numFmtId="0" fontId="14" fillId="0" borderId="0"/>
    <xf numFmtId="0" fontId="11" fillId="9" borderId="0"/>
    <xf numFmtId="0" fontId="4" fillId="5" borderId="0"/>
    <xf numFmtId="0" fontId="16" fillId="10" borderId="0"/>
    <xf numFmtId="0" fontId="18" fillId="10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9" fillId="8" borderId="0"/>
    <xf numFmtId="0" fontId="10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4" fillId="0" borderId="0"/>
  </cellStyleXfs>
  <cellXfs count="58">
    <xf numFmtId="0" fontId="0" fillId="0" borderId="0" xfId="0"/>
    <xf numFmtId="0" fontId="14" fillId="0" borderId="0" xfId="0" applyFont="1"/>
    <xf numFmtId="0" fontId="21" fillId="0" borderId="0" xfId="0" applyFont="1"/>
    <xf numFmtId="0" fontId="2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9" xfId="0" applyBorder="1"/>
    <xf numFmtId="0" fontId="0" fillId="0" borderId="0" xfId="0" applyBorder="1"/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164" fontId="0" fillId="11" borderId="6" xfId="0" applyNumberFormat="1" applyFill="1" applyBorder="1" applyAlignment="1" applyProtection="1">
      <alignment horizontal="center"/>
      <protection locked="0"/>
    </xf>
    <xf numFmtId="164" fontId="0" fillId="11" borderId="6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</xf>
    <xf numFmtId="0" fontId="0" fillId="0" borderId="9" xfId="0" applyFont="1" applyBorder="1"/>
    <xf numFmtId="0" fontId="23" fillId="0" borderId="9" xfId="0" applyFont="1" applyBorder="1"/>
    <xf numFmtId="0" fontId="23" fillId="0" borderId="0" xfId="0" applyFont="1" applyBorder="1"/>
    <xf numFmtId="164" fontId="23" fillId="11" borderId="6" xfId="0" applyNumberFormat="1" applyFont="1" applyFill="1" applyBorder="1" applyAlignment="1" applyProtection="1">
      <alignment horizontal="center"/>
      <protection locked="0"/>
    </xf>
    <xf numFmtId="3" fontId="23" fillId="0" borderId="11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0" fillId="0" borderId="14" xfId="0" applyBorder="1"/>
    <xf numFmtId="0" fontId="0" fillId="11" borderId="7" xfId="0" applyFill="1" applyBorder="1" applyAlignment="1" applyProtection="1">
      <alignment horizontal="center"/>
      <protection locked="0"/>
    </xf>
    <xf numFmtId="164" fontId="0" fillId="12" borderId="13" xfId="0" applyNumberFormat="1" applyFill="1" applyBorder="1" applyAlignment="1" applyProtection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164" fontId="0" fillId="0" borderId="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24" fillId="0" borderId="9" xfId="0" applyFont="1" applyBorder="1"/>
    <xf numFmtId="164" fontId="24" fillId="0" borderId="10" xfId="0" applyNumberFormat="1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0" fontId="0" fillId="0" borderId="17" xfId="0" applyBorder="1"/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/>
    <xf numFmtId="0" fontId="24" fillId="0" borderId="0" xfId="0" applyFont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5" xfId="0" applyBorder="1"/>
    <xf numFmtId="0" fontId="0" fillId="0" borderId="6" xfId="0" applyBorder="1"/>
    <xf numFmtId="0" fontId="8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/>
    </xf>
  </cellXfs>
  <cellStyles count="22">
    <cellStyle name="Accent" xfId="7"/>
    <cellStyle name="Accent 1" xfId="8"/>
    <cellStyle name="Accent 2" xfId="9"/>
    <cellStyle name="Accent 3" xfId="10"/>
    <cellStyle name="Bad" xfId="4" builtinId="27" customBuiltin="1"/>
    <cellStyle name="ConditionalStyle_1" xfId="11"/>
    <cellStyle name="Error" xfId="12"/>
    <cellStyle name="Footnote" xfId="13"/>
    <cellStyle name="Good" xfId="3" builtinId="26" customBuiltin="1"/>
    <cellStyle name="Heading" xfId="14"/>
    <cellStyle name="Heading 1" xfId="1" builtinId="16" customBuiltin="1"/>
    <cellStyle name="Heading 2" xfId="2" builtinId="17" customBuiltin="1"/>
    <cellStyle name="Hyperlink" xfId="15"/>
    <cellStyle name="Neutral" xfId="5" builtinId="28" customBuiltin="1"/>
    <cellStyle name="Normal" xfId="0" builtinId="0" customBuiltin="1"/>
    <cellStyle name="Normal 2" xfId="16"/>
    <cellStyle name="Normal 3" xfId="17"/>
    <cellStyle name="Note" xfId="6" builtinId="10" customBuiltin="1"/>
    <cellStyle name="Result" xfId="18"/>
    <cellStyle name="Status" xfId="19"/>
    <cellStyle name="Text" xfId="20"/>
    <cellStyle name="Warning" xfId="21"/>
  </cellStyles>
  <dxfs count="16">
    <dxf>
      <font>
        <color rgb="FFFF0000"/>
        <family val="2"/>
      </font>
    </dxf>
    <dxf>
      <font>
        <b/>
        <i val="0"/>
        <color rgb="FFFF0000"/>
        <family val="2"/>
      </font>
      <fill>
        <patternFill patternType="none"/>
      </fill>
    </dxf>
    <dxf>
      <font>
        <color rgb="FFFF0000"/>
        <family val="2"/>
      </font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FF0000"/>
        <family val="2"/>
      </font>
    </dxf>
    <dxf>
      <font>
        <color rgb="FF006100"/>
        <family val="2"/>
      </font>
      <fill>
        <patternFill patternType="solid">
          <fgColor rgb="FFC6EFCE"/>
          <bgColor rgb="FFC6EF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FF0000"/>
        <family val="2"/>
      </font>
    </dxf>
    <dxf>
      <font>
        <b/>
        <i val="0"/>
        <color rgb="FFFF0000"/>
        <family val="2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'P28 180 - VH-WIA'!$G$28:$G$33</c:f>
              <c:numCache>
                <c:formatCode>0.0</c:formatCode>
                <c:ptCount val="6"/>
                <c:pt idx="0">
                  <c:v>92.086614079299991</c:v>
                </c:pt>
                <c:pt idx="1">
                  <c:v>89.212598334199996</c:v>
                </c:pt>
                <c:pt idx="2">
                  <c:v>85.905511723399997</c:v>
                </c:pt>
                <c:pt idx="3">
                  <c:v>84.015747945800001</c:v>
                </c:pt>
                <c:pt idx="4">
                  <c:v>92.086614079299991</c:v>
                </c:pt>
                <c:pt idx="5">
                  <c:v>92.086614079299991</c:v>
                </c:pt>
              </c:numCache>
            </c:numRef>
          </c:xVal>
          <c:yVal>
            <c:numRef>
              <c:f>'P28 180 - VH-WIA'!$H$28:$H$33</c:f>
              <c:numCache>
                <c:formatCode>0.0</c:formatCode>
                <c:ptCount val="6"/>
                <c:pt idx="0">
                  <c:v>2398.6292539292986</c:v>
                </c:pt>
                <c:pt idx="1">
                  <c:v>2198.0086086098445</c:v>
                </c:pt>
                <c:pt idx="2">
                  <c:v>1973.1371160539727</c:v>
                </c:pt>
                <c:pt idx="3">
                  <c:v>1649.0576120763928</c:v>
                </c:pt>
                <c:pt idx="4">
                  <c:v>1649.0576120763928</c:v>
                </c:pt>
                <c:pt idx="5">
                  <c:v>2398.6292539292986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6B-4A40-9FF6-5BAAAA6ACC10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'P28 180 - VH-WIA'!$E$22:$E$22</c:f>
              <c:numCache>
                <c:formatCode>0.0</c:formatCode>
                <c:ptCount val="1"/>
                <c:pt idx="0">
                  <c:v>91.370011058842067</c:v>
                </c:pt>
              </c:numCache>
            </c:numRef>
          </c:xVal>
          <c:yVal>
            <c:numRef>
              <c:f>'P28 180 - VH-WIA'!$C$22:$C$22</c:f>
              <c:numCache>
                <c:formatCode>0</c:formatCode>
                <c:ptCount val="1"/>
                <c:pt idx="0">
                  <c:v>2054.7082818399999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6B-4A40-9FF6-5BAAAA6ACC10}"/>
            </c:ext>
          </c:extLst>
        </c:ser>
        <c:ser>
          <c:idx val="2"/>
          <c:order val="2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'P28 180 - VH-WIA'!$E$23:$E$23</c:f>
              <c:numCache>
                <c:formatCode>0.0</c:formatCode>
                <c:ptCount val="1"/>
                <c:pt idx="0">
                  <c:v>91.828217855878435</c:v>
                </c:pt>
              </c:numCache>
            </c:numRef>
          </c:xVal>
          <c:yVal>
            <c:numRef>
              <c:f>'P28 180 - VH-WIA'!$C$23:$C$23</c:f>
              <c:numCache>
                <c:formatCode>0</c:formatCode>
                <c:ptCount val="1"/>
                <c:pt idx="0">
                  <c:v>2351.5386713967996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6B-4A40-9FF6-5BAAAA6ACC10}"/>
            </c:ext>
          </c:extLst>
        </c:ser>
        <c:ser>
          <c:idx val="3"/>
          <c:order val="3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'P28 180 - VH-WIA'!$E$23:$E$23</c:f>
              <c:numCache>
                <c:formatCode>0.0</c:formatCode>
                <c:ptCount val="1"/>
                <c:pt idx="0">
                  <c:v>91.828217855878435</c:v>
                </c:pt>
              </c:numCache>
            </c:numRef>
          </c:xVal>
          <c:yVal>
            <c:numRef>
              <c:f>'P28 180 - VH-WIA'!$H$28:$H$33</c:f>
              <c:numCache>
                <c:formatCode>0.0</c:formatCode>
                <c:ptCount val="6"/>
                <c:pt idx="0">
                  <c:v>2398.6292539292986</c:v>
                </c:pt>
                <c:pt idx="1">
                  <c:v>2198.0086086098445</c:v>
                </c:pt>
                <c:pt idx="2">
                  <c:v>1973.1371160539727</c:v>
                </c:pt>
                <c:pt idx="3">
                  <c:v>1649.0576120763928</c:v>
                </c:pt>
                <c:pt idx="4">
                  <c:v>1649.0576120763928</c:v>
                </c:pt>
                <c:pt idx="5">
                  <c:v>2398.6292539292986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6B-4A40-9FF6-5BAAAA6ACC10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'P28 180 - VH-WIA'!$E$22:$E$22</c:f>
              <c:numCache>
                <c:formatCode>0.0</c:formatCode>
                <c:ptCount val="1"/>
                <c:pt idx="0">
                  <c:v>91.370011058842067</c:v>
                </c:pt>
              </c:numCache>
            </c:numRef>
          </c:xVal>
          <c:yVal>
            <c:numRef>
              <c:f>'P28 180 - VH-WIA'!$C$22:$C$22</c:f>
              <c:numCache>
                <c:formatCode>0</c:formatCode>
                <c:ptCount val="1"/>
                <c:pt idx="0">
                  <c:v>2054.7082818399999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6B-4A40-9FF6-5BAAAA6ACC10}"/>
            </c:ext>
          </c:extLst>
        </c:ser>
        <c:ser>
          <c:idx val="5"/>
          <c:order val="5"/>
          <c:spPr>
            <a:ln w="28440">
              <a:solidFill>
                <a:srgbClr val="000000"/>
              </a:solidFill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'P28 180 - VH-WIA'!$E$23:$E$23</c:f>
              <c:numCache>
                <c:formatCode>0.0</c:formatCode>
                <c:ptCount val="1"/>
                <c:pt idx="0">
                  <c:v>91.828217855878435</c:v>
                </c:pt>
              </c:numCache>
            </c:numRef>
          </c:xVal>
          <c:yVal>
            <c:numRef>
              <c:f>'P28 180 - VH-WIA'!$C$23:$C$23</c:f>
              <c:numCache>
                <c:formatCode>0</c:formatCode>
                <c:ptCount val="1"/>
                <c:pt idx="0">
                  <c:v>2351.5386713967996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6B-4A40-9FF6-5BAAAA6AC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38367"/>
        <c:axId val="1019736703"/>
      </c:scatterChart>
      <c:valAx>
        <c:axId val="1019736703"/>
        <c:scaling>
          <c:orientation val="minMax"/>
          <c:max val="2500"/>
          <c:min val="1600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US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Weight (lbs)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19738367"/>
        <c:crossesAt val="0"/>
        <c:crossBetween val="midCat"/>
      </c:valAx>
      <c:valAx>
        <c:axId val="1019738367"/>
        <c:scaling>
          <c:orientation val="minMax"/>
          <c:min val="83"/>
        </c:scaling>
        <c:delete val="0"/>
        <c:axPos val="b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AU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Arm (in)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19736703"/>
        <c:crossesAt val="0"/>
        <c:crossBetween val="midCat"/>
      </c:valAx>
      <c:spPr>
        <a:noFill/>
      </c:spPr>
    </c:plotArea>
    <c:plotVisOnly val="1"/>
    <c:dispBlanksAs val="gap"/>
    <c:showDLblsOverMax val="0"/>
  </c:chart>
  <c:spPr>
    <a:ln w="9360">
      <a:solidFill>
        <a:srgbClr val="D9D9D9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'P28 180 - VH-WIA'!$J$28:$J$33</c:f>
              <c:numCache>
                <c:formatCode>0</c:formatCode>
                <c:ptCount val="6"/>
                <c:pt idx="0">
                  <c:v>2339</c:v>
                </c:pt>
                <c:pt idx="1">
                  <c:v>2266</c:v>
                </c:pt>
                <c:pt idx="2">
                  <c:v>2182</c:v>
                </c:pt>
                <c:pt idx="3">
                  <c:v>2134</c:v>
                </c:pt>
                <c:pt idx="4">
                  <c:v>2339</c:v>
                </c:pt>
                <c:pt idx="5">
                  <c:v>2339</c:v>
                </c:pt>
              </c:numCache>
            </c:numRef>
          </c:xVal>
          <c:yVal>
            <c:numRef>
              <c:f>'P28 180 - VH-WIA'!$K$28:$K$33</c:f>
              <c:numCache>
                <c:formatCode>0</c:formatCode>
                <c:ptCount val="6"/>
                <c:pt idx="0">
                  <c:v>1088</c:v>
                </c:pt>
                <c:pt idx="1">
                  <c:v>997</c:v>
                </c:pt>
                <c:pt idx="2">
                  <c:v>895</c:v>
                </c:pt>
                <c:pt idx="3">
                  <c:v>748</c:v>
                </c:pt>
                <c:pt idx="4">
                  <c:v>748</c:v>
                </c:pt>
                <c:pt idx="5">
                  <c:v>1088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0B-4F97-9C78-A19596220844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'P28 180 - VH-WIA'!$E$17:$E$17</c:f>
              <c:numCache>
                <c:formatCode>0.0</c:formatCode>
                <c:ptCount val="1"/>
                <c:pt idx="0">
                  <c:v>2320.7982832618027</c:v>
                </c:pt>
              </c:numCache>
            </c:numRef>
          </c:xVal>
          <c:yVal>
            <c:numRef>
              <c:f>'P28 180 - VH-WIA'!$C$17:$C$17</c:f>
              <c:numCache>
                <c:formatCode>0.0</c:formatCode>
                <c:ptCount val="1"/>
                <c:pt idx="0">
                  <c:v>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0B-4F97-9C78-A19596220844}"/>
            </c:ext>
          </c:extLst>
        </c:ser>
        <c:ser>
          <c:idx val="2"/>
          <c:order val="2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'P28 180 - VH-WIA'!$E$18:$E$18</c:f>
              <c:numCache>
                <c:formatCode>0.0</c:formatCode>
                <c:ptCount val="1"/>
                <c:pt idx="0">
                  <c:v>2332.436735918398</c:v>
                </c:pt>
              </c:numCache>
            </c:numRef>
          </c:xVal>
          <c:yVal>
            <c:numRef>
              <c:f>'P28 180 - VH-WIA'!$C$18:$C$18</c:f>
              <c:numCache>
                <c:formatCode>0.0</c:formatCode>
                <c:ptCount val="1"/>
                <c:pt idx="0">
                  <c:v>1066.6399999999999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0B-4F97-9C78-A19596220844}"/>
            </c:ext>
          </c:extLst>
        </c:ser>
        <c:ser>
          <c:idx val="3"/>
          <c:order val="3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'P28 180 - VH-WIA'!$E$18:$E$18</c:f>
              <c:numCache>
                <c:formatCode>0.0</c:formatCode>
                <c:ptCount val="1"/>
                <c:pt idx="0">
                  <c:v>2332.436735918398</c:v>
                </c:pt>
              </c:numCache>
            </c:numRef>
          </c:xVal>
          <c:yVal>
            <c:numRef>
              <c:f>'P28 180 - VH-WIA'!$K$28:$K$33</c:f>
              <c:numCache>
                <c:formatCode>0</c:formatCode>
                <c:ptCount val="6"/>
                <c:pt idx="0">
                  <c:v>1088</c:v>
                </c:pt>
                <c:pt idx="1">
                  <c:v>997</c:v>
                </c:pt>
                <c:pt idx="2">
                  <c:v>895</c:v>
                </c:pt>
                <c:pt idx="3">
                  <c:v>748</c:v>
                </c:pt>
                <c:pt idx="4">
                  <c:v>748</c:v>
                </c:pt>
                <c:pt idx="5">
                  <c:v>1088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0B-4F97-9C78-A19596220844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'P28 180 - VH-WIA'!$E$17:$E$17</c:f>
              <c:numCache>
                <c:formatCode>0.0</c:formatCode>
                <c:ptCount val="1"/>
                <c:pt idx="0">
                  <c:v>2320.7982832618027</c:v>
                </c:pt>
              </c:numCache>
            </c:numRef>
          </c:xVal>
          <c:yVal>
            <c:numRef>
              <c:f>'P28 180 - VH-WIA'!$C$17:$C$17</c:f>
              <c:numCache>
                <c:formatCode>0.0</c:formatCode>
                <c:ptCount val="1"/>
                <c:pt idx="0">
                  <c:v>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0B-4F97-9C78-A19596220844}"/>
            </c:ext>
          </c:extLst>
        </c:ser>
        <c:ser>
          <c:idx val="5"/>
          <c:order val="5"/>
          <c:spPr>
            <a:ln w="28440">
              <a:solidFill>
                <a:srgbClr val="000000"/>
              </a:solidFill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'P28 180 - VH-WIA'!$E$18:$E$18</c:f>
              <c:numCache>
                <c:formatCode>0.0</c:formatCode>
                <c:ptCount val="1"/>
                <c:pt idx="0">
                  <c:v>2332.436735918398</c:v>
                </c:pt>
              </c:numCache>
            </c:numRef>
          </c:xVal>
          <c:yVal>
            <c:numRef>
              <c:f>'P28 180 - VH-WIA'!$C$18:$C$18</c:f>
              <c:numCache>
                <c:formatCode>0.0</c:formatCode>
                <c:ptCount val="1"/>
                <c:pt idx="0">
                  <c:v>1066.6399999999999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0B-4F97-9C78-A19596220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39615"/>
        <c:axId val="1019739199"/>
      </c:scatterChart>
      <c:valAx>
        <c:axId val="1019739199"/>
        <c:scaling>
          <c:orientation val="minMax"/>
          <c:max val="1100"/>
          <c:min val="700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US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Weight (kg)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19739615"/>
        <c:crossesAt val="0"/>
        <c:crossBetween val="midCat"/>
      </c:valAx>
      <c:valAx>
        <c:axId val="1019739615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AU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Arm (mm)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019739199"/>
        <c:crossesAt val="0"/>
        <c:crossBetween val="midCat"/>
      </c:valAx>
      <c:spPr>
        <a:noFill/>
      </c:spPr>
    </c:plotArea>
    <c:plotVisOnly val="1"/>
    <c:dispBlanksAs val="gap"/>
    <c:showDLblsOverMax val="0"/>
  </c:chart>
  <c:spPr>
    <a:ln w="9360">
      <a:solidFill>
        <a:srgbClr val="D9D9D9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19080</xdr:colOff>
      <xdr:row>24</xdr:row>
      <xdr:rowOff>181080</xdr:rowOff>
    </xdr:from>
    <xdr:ext cx="5054040" cy="274284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46C96F0-09A3-41BC-8604-AAF41B679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399960</xdr:colOff>
      <xdr:row>24</xdr:row>
      <xdr:rowOff>142920</xdr:rowOff>
    </xdr:from>
    <xdr:ext cx="5059800" cy="274284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3ED5BD15-4BBF-4422-A977-FD9A580A7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sqref="A1:T1"/>
    </sheetView>
  </sheetViews>
  <sheetFormatPr defaultRowHeight="15" x14ac:dyDescent="0.25"/>
  <cols>
    <col min="1" max="1" width="23.5703125" customWidth="1"/>
    <col min="2" max="2" width="9.140625" customWidth="1"/>
    <col min="3" max="3" width="11" customWidth="1"/>
    <col min="4" max="4" width="17.42578125" customWidth="1"/>
    <col min="5" max="5" width="11" customWidth="1"/>
    <col min="6" max="7" width="9.140625" customWidth="1"/>
    <col min="8" max="8" width="12.42578125" customWidth="1"/>
    <col min="9" max="9" width="9.140625" customWidth="1"/>
    <col min="10" max="10" width="10.28515625" customWidth="1"/>
    <col min="11" max="11" width="11.140625" customWidth="1"/>
    <col min="12" max="64" width="9.140625" customWidth="1"/>
  </cols>
  <sheetData>
    <row r="1" spans="1:20" ht="15.75" thickBot="1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1" x14ac:dyDescent="0.3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5.75" x14ac:dyDescent="0.25">
      <c r="A3" s="1" t="s">
        <v>2</v>
      </c>
    </row>
    <row r="4" spans="1:20" ht="15.75" x14ac:dyDescent="0.25">
      <c r="A4" s="2" t="s">
        <v>3</v>
      </c>
    </row>
    <row r="5" spans="1:20" ht="15.75" x14ac:dyDescent="0.25">
      <c r="A5" s="3"/>
    </row>
    <row r="6" spans="1:20" x14ac:dyDescent="0.25">
      <c r="A6" s="4"/>
      <c r="B6" s="5"/>
      <c r="C6" s="6" t="s">
        <v>4</v>
      </c>
      <c r="D6" s="7" t="s">
        <v>5</v>
      </c>
      <c r="E6" s="6" t="s">
        <v>6</v>
      </c>
      <c r="G6" s="8" t="s">
        <v>7</v>
      </c>
      <c r="H6" s="9"/>
      <c r="I6" s="10"/>
      <c r="J6" s="11"/>
      <c r="K6" s="8" t="s">
        <v>8</v>
      </c>
      <c r="L6" s="9"/>
      <c r="M6" s="10"/>
    </row>
    <row r="7" spans="1:20" x14ac:dyDescent="0.25">
      <c r="A7" s="12" t="s">
        <v>9</v>
      </c>
      <c r="B7" s="13"/>
      <c r="C7" s="14">
        <v>622</v>
      </c>
      <c r="D7" s="15">
        <f t="shared" ref="D7:D14" si="0">C7*E7</f>
        <v>1347874</v>
      </c>
      <c r="E7" s="14">
        <v>2167</v>
      </c>
      <c r="G7" s="16" t="s">
        <v>10</v>
      </c>
      <c r="H7" s="56" t="s">
        <v>11</v>
      </c>
      <c r="I7" s="17" t="s">
        <v>12</v>
      </c>
      <c r="J7" s="11"/>
      <c r="K7" s="16" t="s">
        <v>13</v>
      </c>
      <c r="L7" s="56" t="s">
        <v>11</v>
      </c>
      <c r="M7" s="17" t="s">
        <v>12</v>
      </c>
    </row>
    <row r="8" spans="1:20" x14ac:dyDescent="0.25">
      <c r="A8" s="12" t="s">
        <v>14</v>
      </c>
      <c r="B8" s="13"/>
      <c r="C8" s="18">
        <v>70</v>
      </c>
      <c r="D8" s="15">
        <f t="shared" si="0"/>
        <v>143150</v>
      </c>
      <c r="E8" s="14">
        <v>2045</v>
      </c>
      <c r="G8" s="19"/>
      <c r="H8" s="56"/>
      <c r="I8" s="20">
        <f>G8/0.72</f>
        <v>0</v>
      </c>
      <c r="J8" s="11"/>
      <c r="K8" s="19"/>
      <c r="L8" s="56"/>
      <c r="M8" s="20">
        <f>K8*3.78541179648</f>
        <v>0</v>
      </c>
    </row>
    <row r="9" spans="1:20" x14ac:dyDescent="0.25">
      <c r="A9" s="12" t="s">
        <v>15</v>
      </c>
      <c r="B9" s="13"/>
      <c r="C9" s="18">
        <v>70</v>
      </c>
      <c r="D9" s="15">
        <f t="shared" si="0"/>
        <v>143150</v>
      </c>
      <c r="E9" s="14">
        <v>2045</v>
      </c>
      <c r="G9" s="11"/>
      <c r="H9" s="11"/>
      <c r="I9" s="11"/>
      <c r="J9" s="11"/>
      <c r="K9" s="11"/>
      <c r="L9" s="11"/>
      <c r="M9" s="11"/>
    </row>
    <row r="10" spans="1:20" x14ac:dyDescent="0.25">
      <c r="A10" s="21" t="s">
        <v>16</v>
      </c>
      <c r="B10" s="13"/>
      <c r="C10" s="18">
        <v>70</v>
      </c>
      <c r="D10" s="15">
        <f t="shared" si="0"/>
        <v>210000</v>
      </c>
      <c r="E10" s="14">
        <v>3000</v>
      </c>
      <c r="G10" s="8" t="s">
        <v>17</v>
      </c>
      <c r="H10" s="9"/>
      <c r="I10" s="10"/>
      <c r="J10" s="11"/>
      <c r="K10" s="8" t="s">
        <v>18</v>
      </c>
      <c r="L10" s="9"/>
      <c r="M10" s="10"/>
    </row>
    <row r="11" spans="1:20" x14ac:dyDescent="0.25">
      <c r="A11" s="21" t="s">
        <v>19</v>
      </c>
      <c r="B11" s="13"/>
      <c r="C11" s="18">
        <v>70</v>
      </c>
      <c r="D11" s="15">
        <f t="shared" si="0"/>
        <v>210000</v>
      </c>
      <c r="E11" s="14">
        <v>3000</v>
      </c>
      <c r="G11" s="16" t="s">
        <v>12</v>
      </c>
      <c r="H11" s="56" t="s">
        <v>11</v>
      </c>
      <c r="I11" s="17" t="s">
        <v>10</v>
      </c>
      <c r="J11" s="11"/>
      <c r="K11" s="16" t="s">
        <v>12</v>
      </c>
      <c r="L11" s="56" t="s">
        <v>11</v>
      </c>
      <c r="M11" s="17" t="s">
        <v>13</v>
      </c>
    </row>
    <row r="12" spans="1:20" x14ac:dyDescent="0.25">
      <c r="A12" s="12" t="s">
        <v>20</v>
      </c>
      <c r="B12" s="13"/>
      <c r="C12" s="18">
        <v>30</v>
      </c>
      <c r="D12" s="15">
        <f t="shared" si="0"/>
        <v>108810</v>
      </c>
      <c r="E12" s="14">
        <v>3627</v>
      </c>
      <c r="G12" s="18"/>
      <c r="H12" s="56"/>
      <c r="I12" s="20">
        <f>G12*0.72</f>
        <v>0</v>
      </c>
      <c r="J12" s="11"/>
      <c r="K12" s="18"/>
      <c r="L12" s="56"/>
      <c r="M12" s="20">
        <f>K12*0.264172051487208</f>
        <v>0</v>
      </c>
    </row>
    <row r="13" spans="1:20" x14ac:dyDescent="0.25">
      <c r="A13" s="22" t="s">
        <v>21</v>
      </c>
      <c r="B13" s="23"/>
      <c r="C13" s="24">
        <v>0</v>
      </c>
      <c r="D13" s="25">
        <f t="shared" si="0"/>
        <v>0</v>
      </c>
      <c r="E13" s="26">
        <v>0</v>
      </c>
    </row>
    <row r="14" spans="1:20" x14ac:dyDescent="0.25">
      <c r="A14" s="27" t="s">
        <v>22</v>
      </c>
      <c r="B14" s="28">
        <v>187</v>
      </c>
      <c r="C14" s="29">
        <f>B14*0.72</f>
        <v>134.63999999999999</v>
      </c>
      <c r="D14" s="30">
        <f t="shared" si="0"/>
        <v>324886.31999999995</v>
      </c>
      <c r="E14" s="14">
        <v>2413</v>
      </c>
      <c r="G14" t="s">
        <v>23</v>
      </c>
    </row>
    <row r="15" spans="1:20" x14ac:dyDescent="0.25">
      <c r="C15" s="31"/>
      <c r="E15" s="31"/>
      <c r="G15" s="32" t="s">
        <v>24</v>
      </c>
    </row>
    <row r="16" spans="1:20" x14ac:dyDescent="0.25">
      <c r="A16" s="4"/>
      <c r="B16" s="5"/>
      <c r="C16" s="33" t="s">
        <v>4</v>
      </c>
      <c r="D16" s="6" t="s">
        <v>5</v>
      </c>
      <c r="E16" s="33" t="s">
        <v>6</v>
      </c>
    </row>
    <row r="17" spans="1:15" x14ac:dyDescent="0.25">
      <c r="A17" s="12" t="s">
        <v>25</v>
      </c>
      <c r="B17" s="13"/>
      <c r="C17" s="34">
        <f>SUM(C7:C13)</f>
        <v>932</v>
      </c>
      <c r="D17" s="35">
        <f>SUM(D7:D13)</f>
        <v>2162984</v>
      </c>
      <c r="E17" s="14">
        <f>D17/C17</f>
        <v>2320.7982832618027</v>
      </c>
      <c r="G17" s="36"/>
      <c r="H17" s="13"/>
      <c r="I17" s="13"/>
      <c r="J17" s="13"/>
      <c r="K17" s="13"/>
      <c r="L17" s="13"/>
      <c r="M17" s="13"/>
      <c r="N17" s="13"/>
      <c r="O17" s="13"/>
    </row>
    <row r="18" spans="1:15" x14ac:dyDescent="0.25">
      <c r="A18" s="37" t="s">
        <v>26</v>
      </c>
      <c r="B18" s="13"/>
      <c r="C18" s="38">
        <f>SUM(C7:C14)</f>
        <v>1066.6399999999999</v>
      </c>
      <c r="D18" s="39">
        <f>SUM(D7:D14)</f>
        <v>2487870.3199999998</v>
      </c>
      <c r="E18" s="38">
        <f>D18/C18</f>
        <v>2332.436735918398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25">
      <c r="A19" s="27" t="s">
        <v>27</v>
      </c>
      <c r="B19" s="40"/>
      <c r="C19" s="41">
        <f>1088-C18</f>
        <v>21.360000000000127</v>
      </c>
      <c r="D19" s="40"/>
      <c r="E19" s="42"/>
      <c r="G19" s="43" t="s">
        <v>28</v>
      </c>
      <c r="H19" s="13"/>
      <c r="I19" s="13"/>
      <c r="J19" s="13"/>
      <c r="K19" s="13"/>
      <c r="L19" s="13"/>
      <c r="M19" s="13"/>
      <c r="N19" s="13"/>
      <c r="O19" s="13"/>
    </row>
    <row r="20" spans="1:15" x14ac:dyDescent="0.25">
      <c r="C20" s="44"/>
      <c r="E20" s="45"/>
      <c r="G20" s="13"/>
      <c r="H20" s="13"/>
      <c r="I20" s="13"/>
      <c r="J20" s="13"/>
      <c r="K20" s="13"/>
      <c r="L20" s="13"/>
      <c r="M20" s="13"/>
      <c r="N20" s="13"/>
      <c r="O20" s="13"/>
    </row>
    <row r="21" spans="1:15" x14ac:dyDescent="0.25">
      <c r="A21" s="4"/>
      <c r="B21" s="5"/>
      <c r="C21" s="46" t="s">
        <v>29</v>
      </c>
      <c r="D21" s="7" t="s">
        <v>30</v>
      </c>
      <c r="E21" s="33" t="s">
        <v>31</v>
      </c>
    </row>
    <row r="22" spans="1:15" x14ac:dyDescent="0.25">
      <c r="A22" s="12" t="s">
        <v>25</v>
      </c>
      <c r="B22" s="13"/>
      <c r="C22" s="47">
        <f>C17*2.20462262</f>
        <v>2054.7082818399999</v>
      </c>
      <c r="D22" s="48">
        <f>C22*E22</f>
        <v>187738.71843441518</v>
      </c>
      <c r="E22" s="14">
        <f>E17*0.0393700787</f>
        <v>91.370011058842067</v>
      </c>
    </row>
    <row r="23" spans="1:15" x14ac:dyDescent="0.25">
      <c r="A23" s="37" t="s">
        <v>32</v>
      </c>
      <c r="B23" s="13"/>
      <c r="C23" s="49">
        <f>C18*2.20462262</f>
        <v>2351.5386713967996</v>
      </c>
      <c r="D23" s="50">
        <f>C23*E23</f>
        <v>215937.60541354824</v>
      </c>
      <c r="E23" s="38">
        <f>E18*0.0393700787</f>
        <v>91.828217855878435</v>
      </c>
    </row>
    <row r="24" spans="1:15" x14ac:dyDescent="0.25">
      <c r="A24" s="27" t="s">
        <v>33</v>
      </c>
      <c r="B24" s="40"/>
      <c r="C24" s="51">
        <f>2400-C23</f>
        <v>48.4613286032004</v>
      </c>
      <c r="D24" s="40"/>
      <c r="E24" s="52"/>
    </row>
    <row r="26" spans="1:15" x14ac:dyDescent="0.25">
      <c r="G26" s="57" t="s">
        <v>34</v>
      </c>
      <c r="H26" s="57"/>
      <c r="I26" s="57"/>
      <c r="J26" s="57"/>
      <c r="K26" s="57"/>
    </row>
    <row r="27" spans="1:15" x14ac:dyDescent="0.25">
      <c r="G27" s="53" t="s">
        <v>31</v>
      </c>
      <c r="H27" s="53" t="s">
        <v>35</v>
      </c>
      <c r="J27" s="53" t="s">
        <v>6</v>
      </c>
      <c r="K27" s="53" t="s">
        <v>4</v>
      </c>
    </row>
    <row r="28" spans="1:15" x14ac:dyDescent="0.25">
      <c r="G28" s="41">
        <f t="shared" ref="G28:G33" si="1">J28*0.0393700787</f>
        <v>92.086614079299991</v>
      </c>
      <c r="H28" s="41">
        <f t="shared" ref="H28:H33" si="2">K28/0.4535924</f>
        <v>2398.6292539292986</v>
      </c>
      <c r="J28" s="51">
        <v>2339</v>
      </c>
      <c r="K28" s="51">
        <v>1088</v>
      </c>
    </row>
    <row r="29" spans="1:15" x14ac:dyDescent="0.25">
      <c r="G29" s="41">
        <f t="shared" si="1"/>
        <v>89.212598334199996</v>
      </c>
      <c r="H29" s="41">
        <f t="shared" si="2"/>
        <v>2198.0086086098445</v>
      </c>
      <c r="J29" s="51">
        <v>2266</v>
      </c>
      <c r="K29" s="51">
        <v>997</v>
      </c>
    </row>
    <row r="30" spans="1:15" x14ac:dyDescent="0.25">
      <c r="G30" s="41">
        <f t="shared" si="1"/>
        <v>85.905511723399997</v>
      </c>
      <c r="H30" s="41">
        <f t="shared" si="2"/>
        <v>1973.1371160539727</v>
      </c>
      <c r="J30" s="51">
        <v>2182</v>
      </c>
      <c r="K30" s="51">
        <v>895</v>
      </c>
    </row>
    <row r="31" spans="1:15" x14ac:dyDescent="0.25">
      <c r="G31" s="41">
        <f t="shared" si="1"/>
        <v>84.015747945800001</v>
      </c>
      <c r="H31" s="41">
        <f t="shared" si="2"/>
        <v>1649.0576120763928</v>
      </c>
      <c r="J31" s="51">
        <v>2134</v>
      </c>
      <c r="K31" s="51">
        <v>748</v>
      </c>
    </row>
    <row r="32" spans="1:15" x14ac:dyDescent="0.25">
      <c r="G32" s="41">
        <f t="shared" si="1"/>
        <v>92.086614079299991</v>
      </c>
      <c r="H32" s="41">
        <f t="shared" si="2"/>
        <v>1649.0576120763928</v>
      </c>
      <c r="J32" s="51">
        <v>2339</v>
      </c>
      <c r="K32" s="51">
        <v>748</v>
      </c>
    </row>
    <row r="33" spans="7:11" x14ac:dyDescent="0.25">
      <c r="G33" s="41">
        <f t="shared" si="1"/>
        <v>92.086614079299991</v>
      </c>
      <c r="H33" s="41">
        <f t="shared" si="2"/>
        <v>2398.6292539292986</v>
      </c>
      <c r="J33" s="51">
        <v>2339</v>
      </c>
      <c r="K33" s="51">
        <v>1088</v>
      </c>
    </row>
  </sheetData>
  <mergeCells count="7">
    <mergeCell ref="G26:K26"/>
    <mergeCell ref="A1:T1"/>
    <mergeCell ref="A2:T2"/>
    <mergeCell ref="H7:H8"/>
    <mergeCell ref="L7:L8"/>
    <mergeCell ref="H11:H12"/>
    <mergeCell ref="L11:L12"/>
  </mergeCells>
  <conditionalFormatting sqref="C19">
    <cfRule type="cellIs" dxfId="7" priority="3" stopIfTrue="1" operator="lessThan">
      <formula>0</formula>
    </cfRule>
  </conditionalFormatting>
  <conditionalFormatting sqref="C24">
    <cfRule type="cellIs" dxfId="6" priority="6" stopIfTrue="1" operator="lessThan">
      <formula>0</formula>
    </cfRule>
  </conditionalFormatting>
  <conditionalFormatting sqref="F19">
    <cfRule type="cellIs" dxfId="5" priority="8" stopIfTrue="1" operator="lessThan">
      <formula>0</formula>
    </cfRule>
  </conditionalFormatting>
  <conditionalFormatting sqref="C19">
    <cfRule type="cellIs" dxfId="4" priority="4" stopIfTrue="1" operator="greaterThan">
      <formula>0</formula>
    </cfRule>
  </conditionalFormatting>
  <conditionalFormatting sqref="C24">
    <cfRule type="cellIs" dxfId="3" priority="7" stopIfTrue="1" operator="greaterThan">
      <formula>0</formula>
    </cfRule>
  </conditionalFormatting>
  <conditionalFormatting sqref="C18">
    <cfRule type="cellIs" dxfId="2" priority="2" stopIfTrue="1" operator="greaterThan">
      <formula>1088</formula>
    </cfRule>
  </conditionalFormatting>
  <conditionalFormatting sqref="B14">
    <cfRule type="cellIs" dxfId="1" priority="1" stopIfTrue="1" operator="greaterThan">
      <formula>189</formula>
    </cfRule>
  </conditionalFormatting>
  <conditionalFormatting sqref="C23">
    <cfRule type="cellIs" dxfId="0" priority="5" stopIfTrue="1" operator="greaterThan">
      <formula>2400</formula>
    </cfRule>
  </conditionalFormatting>
  <dataValidations count="2">
    <dataValidation type="whole" allowBlank="1" showInputMessage="1" showErrorMessage="1" sqref="B14">
      <formula1>0</formula1>
      <formula2>187</formula2>
    </dataValidation>
    <dataValidation type="decimal" allowBlank="1" showInputMessage="1" showErrorMessage="1" sqref="C8:C12">
      <formula1>0</formula1>
      <formula2>150</formula2>
    </dataValidation>
  </dataValidation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P28 180 - VH-WIA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macleod</dc:creator>
  <cp:lastModifiedBy>cloudconvert_15</cp:lastModifiedBy>
  <cp:revision>1</cp:revision>
  <cp:lastPrinted>2020-04-09T06:38:06Z</cp:lastPrinted>
  <dcterms:created xsi:type="dcterms:W3CDTF">2010-09-14T09:57:45Z</dcterms:created>
  <dcterms:modified xsi:type="dcterms:W3CDTF">2021-11-08T02:23:28Z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